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S:\Commodity Operations\7.  Warehouses\_Compliance\NSLP Quarterly Financial Review\PY 2023-2024\EPFH\Q4\"/>
    </mc:Choice>
  </mc:AlternateContent>
  <xr:revisionPtr revIDLastSave="0" documentId="8_{1B8D5979-89D1-4265-B542-677376E6830A}" xr6:coauthVersionLast="47" xr6:coauthVersionMax="47" xr10:uidLastSave="{00000000-0000-0000-0000-000000000000}"/>
  <bookViews>
    <workbookView xWindow="-108" yWindow="-108" windowWidth="23256" windowHeight="12576" xr2:uid="{2D46E433-6E1A-4CAA-8866-2B5EFA1BBF0C}"/>
  </bookViews>
  <sheets>
    <sheet name="FDP Region 7"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3" i="1" l="1"/>
  <c r="I53" i="1"/>
  <c r="H53" i="1"/>
  <c r="E53" i="1"/>
  <c r="L45" i="1"/>
  <c r="K45" i="1"/>
  <c r="F45" i="1"/>
  <c r="L44" i="1"/>
  <c r="K44" i="1"/>
  <c r="K43" i="1"/>
  <c r="G43" i="1"/>
  <c r="K41" i="1"/>
  <c r="K39" i="1"/>
  <c r="L37" i="1"/>
  <c r="K37" i="1"/>
  <c r="F36" i="1"/>
  <c r="F53" i="1" s="1"/>
  <c r="L34" i="1"/>
  <c r="K34" i="1"/>
  <c r="L33" i="1"/>
  <c r="K33" i="1"/>
  <c r="K32" i="1"/>
  <c r="L31" i="1"/>
  <c r="K31" i="1"/>
  <c r="G31" i="1"/>
  <c r="L29" i="1"/>
  <c r="K29" i="1"/>
  <c r="G29" i="1"/>
  <c r="L28" i="1"/>
  <c r="K28" i="1"/>
  <c r="K25" i="1"/>
  <c r="L24" i="1"/>
  <c r="K24" i="1"/>
  <c r="G24" i="1"/>
  <c r="K23" i="1"/>
  <c r="L22" i="1"/>
  <c r="K22" i="1"/>
  <c r="G22" i="1"/>
  <c r="G53" i="1" s="1"/>
  <c r="L21" i="1"/>
  <c r="K21" i="1"/>
  <c r="L20" i="1"/>
  <c r="K20" i="1"/>
  <c r="L14" i="1"/>
  <c r="L53" i="1" s="1"/>
  <c r="K14" i="1"/>
  <c r="K13" i="1"/>
  <c r="K11" i="1"/>
  <c r="K53" i="1" s="1"/>
</calcChain>
</file>

<file path=xl/sharedStrings.xml><?xml version="1.0" encoding="utf-8"?>
<sst xmlns="http://schemas.openxmlformats.org/spreadsheetml/2006/main" count="92" uniqueCount="92">
  <si>
    <t>Warehouse:</t>
  </si>
  <si>
    <t>El Pasoans Fighting Hunger Food Bank</t>
  </si>
  <si>
    <t>Quarter:</t>
  </si>
  <si>
    <t>4 (Year-to-Date)</t>
  </si>
  <si>
    <t>Reporting Dates of Service:</t>
  </si>
  <si>
    <t>July 1, 2023 - June 30, 2024</t>
  </si>
  <si>
    <t xml:space="preserve">Instructions: Please list the Total Delivery Fees charged to CEs, Delivery Fees paid by CEs, Private Storage Fees charged to CEs, and Private Storage Fees Paid by CEs for School Year 2024 [based on service date]. Transactions for delivery and private storage fees are now split out by federal fiscal year.			
			</t>
  </si>
  <si>
    <t>**NOTE: Do NOT include charges for delivery/storage services that were rendered in previous school years and do NOT include payments by CEs made in SY24 that were for services rendered in previous school years.**</t>
  </si>
  <si>
    <t>Date of Service - July 2023 through September 2023</t>
  </si>
  <si>
    <t>Date of Service - October 2023 through June 2024</t>
  </si>
  <si>
    <t>Region</t>
  </si>
  <si>
    <t>CE ID</t>
  </si>
  <si>
    <t>Contracting Entity Name</t>
  </si>
  <si>
    <t>Delivery Fees Charged to invoices w/Service Date between July 2023-September 2023</t>
  </si>
  <si>
    <t>Delivery Fees Paid to invoices w/Service Date between July 2023-September 2023</t>
  </si>
  <si>
    <t>Private Storage Fees Charged to invoices w/Service Date between July 2023-September 2023</t>
  </si>
  <si>
    <t>Private Storage Fees Paid to invoices w/Service Date between July 2023-September 2023</t>
  </si>
  <si>
    <t>Delivery Fees Charged to invoices w/Service Date between October 2023-June 2024</t>
  </si>
  <si>
    <t>Delivery Fees Paid to invoices w/Service Date between October 2023-June 2024</t>
  </si>
  <si>
    <t>Private Storage Fees Charged to invoices w/Service Date between October 2023-June 2024</t>
  </si>
  <si>
    <t>Private Storage Fees Paid to invoices w/Service Date between October 2023-June 2024</t>
  </si>
  <si>
    <t>00125</t>
  </si>
  <si>
    <t>ALPINE ISD</t>
  </si>
  <si>
    <t>00350</t>
  </si>
  <si>
    <t>ANTHONY ISD</t>
  </si>
  <si>
    <t>00934</t>
  </si>
  <si>
    <t>BALMORHEA ISD</t>
  </si>
  <si>
    <t>00909</t>
  </si>
  <si>
    <t>BUENA VISTA ISD</t>
  </si>
  <si>
    <t>00351</t>
  </si>
  <si>
    <t>CANUTILLO ISD</t>
  </si>
  <si>
    <t>01210</t>
  </si>
  <si>
    <t>CHILD CRISIS CENTER OF EL PASO</t>
  </si>
  <si>
    <t>00345</t>
  </si>
  <si>
    <t>CLINT ISD</t>
  </si>
  <si>
    <t>00241</t>
  </si>
  <si>
    <t>CULBERSON COUNTY-ALLAMORE ISD</t>
  </si>
  <si>
    <t>00617</t>
  </si>
  <si>
    <t>DELL CITY ISD</t>
  </si>
  <si>
    <t>01196</t>
  </si>
  <si>
    <t>EL PASO COUNTY JUVENILE PROBATION CENTER</t>
  </si>
  <si>
    <t>00341</t>
  </si>
  <si>
    <t>EL PASO EDUCATION INITIATIVE, INC. (THE) Burnham Wood</t>
  </si>
  <si>
    <t>01186</t>
  </si>
  <si>
    <t>EL PASO EDUCATION INITIATIVE, INC. (THE) Vista Del Futuro</t>
  </si>
  <si>
    <t>00346</t>
  </si>
  <si>
    <t>EL PASO ISD</t>
  </si>
  <si>
    <t>00347</t>
  </si>
  <si>
    <t>FABENS ISD</t>
  </si>
  <si>
    <t>01334</t>
  </si>
  <si>
    <t xml:space="preserve">FATHER YERMO SCHOOLS  </t>
  </si>
  <si>
    <t>00910</t>
  </si>
  <si>
    <t>FORT STOCKTON ISD</t>
  </si>
  <si>
    <t>00615</t>
  </si>
  <si>
    <t>FT HANCOCK ISD</t>
  </si>
  <si>
    <t>01117</t>
  </si>
  <si>
    <t>GRANDFALLS-ROYALTY ISD</t>
  </si>
  <si>
    <t>00343</t>
  </si>
  <si>
    <t>HARMONY PUBLIC SCHOOLS</t>
  </si>
  <si>
    <t>06382</t>
  </si>
  <si>
    <t>IDEA Academy El Paso - FDP</t>
  </si>
  <si>
    <t>00344</t>
  </si>
  <si>
    <t>LA FE PREPARATORY SCHOOL</t>
  </si>
  <si>
    <t>01335</t>
  </si>
  <si>
    <t>LYDIA PATTERSON INSTITUTE</t>
  </si>
  <si>
    <t>00922</t>
  </si>
  <si>
    <t>MARFA ISD</t>
  </si>
  <si>
    <t>01116</t>
  </si>
  <si>
    <t>MONAHANS-WICKETT-PYOTE ISD</t>
  </si>
  <si>
    <t>01201</t>
  </si>
  <si>
    <t xml:space="preserve">MOST HOLY TRINITY SCHOOL  </t>
  </si>
  <si>
    <t>00933</t>
  </si>
  <si>
    <t>PECOS-BARSTOW-TOYAH ISD</t>
  </si>
  <si>
    <t>00923</t>
  </si>
  <si>
    <t>PRESIDIO ISD</t>
  </si>
  <si>
    <t>00348</t>
  </si>
  <si>
    <t>SAN ELIZARIO ISD</t>
  </si>
  <si>
    <t>00616</t>
  </si>
  <si>
    <t>SIERRA BLANCA ISD</t>
  </si>
  <si>
    <t>00353</t>
  </si>
  <si>
    <t>SOCORRO ISD</t>
  </si>
  <si>
    <t>03868</t>
  </si>
  <si>
    <t>SOUTHWEST KEY PROGRAM-EL PASO - FDP</t>
  </si>
  <si>
    <t>01190</t>
  </si>
  <si>
    <t xml:space="preserve">ST RAPHAEL'S SCHOOL  </t>
  </si>
  <si>
    <t>03856</t>
  </si>
  <si>
    <t>TJJD-SCHAEFFER HOUSE FDP</t>
  </si>
  <si>
    <t>00352</t>
  </si>
  <si>
    <t>TORNILLO ISD</t>
  </si>
  <si>
    <t>00349</t>
  </si>
  <si>
    <t>YSLETA ISD</t>
  </si>
  <si>
    <t>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</si>
</sst>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6"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rgb="FFFF0000"/>
      <name val="Aptos Narrow"/>
      <family val="2"/>
      <scheme val="minor"/>
    </font>
    <font>
      <b/>
      <sz val="14"/>
      <color theme="1"/>
      <name val="Aptos Narrow"/>
      <family val="2"/>
      <scheme val="minor"/>
    </font>
    <font>
      <sz val="11"/>
      <name val="Aptos Narrow"/>
      <family val="2"/>
      <scheme val="minor"/>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3" tint="0.89999084444715716"/>
        <bgColor indexed="64"/>
      </patternFill>
    </fill>
  </fills>
  <borders count="1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7">
    <xf numFmtId="0" fontId="0" fillId="0" borderId="0" xfId="0"/>
    <xf numFmtId="49" fontId="0" fillId="0" borderId="0" xfId="0" applyNumberFormat="1"/>
    <xf numFmtId="0" fontId="2" fillId="0" borderId="1" xfId="0" applyFont="1" applyBorder="1"/>
    <xf numFmtId="49" fontId="0" fillId="0" borderId="2" xfId="0" applyNumberFormat="1" applyBorder="1"/>
    <xf numFmtId="0" fontId="2" fillId="0" borderId="2" xfId="0" applyFont="1" applyBorder="1"/>
    <xf numFmtId="0" fontId="2" fillId="0" borderId="2" xfId="0" applyFont="1" applyBorder="1" applyAlignment="1">
      <alignment wrapText="1"/>
    </xf>
    <xf numFmtId="49" fontId="3" fillId="0" borderId="2" xfId="0" applyNumberFormat="1" applyFont="1" applyBorder="1"/>
    <xf numFmtId="0" fontId="0" fillId="0" borderId="0" xfId="0" applyAlignment="1">
      <alignment wrapText="1"/>
    </xf>
    <xf numFmtId="0" fontId="2" fillId="0" borderId="0" xfId="0" applyFont="1" applyAlignment="1">
      <alignment horizontal="left" wrapText="1"/>
    </xf>
    <xf numFmtId="0" fontId="0" fillId="0" borderId="8" xfId="0" applyBorder="1" applyAlignment="1">
      <alignment horizontal="left" wrapText="1"/>
    </xf>
    <xf numFmtId="49" fontId="0" fillId="0" borderId="8" xfId="0" applyNumberFormat="1" applyBorder="1" applyAlignment="1">
      <alignment horizontal="left" wrapText="1"/>
    </xf>
    <xf numFmtId="0" fontId="0" fillId="0" borderId="10" xfId="0" applyBorder="1" applyAlignment="1">
      <alignment horizontal="left" wrapText="1"/>
    </xf>
    <xf numFmtId="0" fontId="0" fillId="0" borderId="6" xfId="0" applyBorder="1"/>
    <xf numFmtId="49" fontId="0" fillId="0" borderId="6" xfId="0" applyNumberFormat="1" applyBorder="1"/>
    <xf numFmtId="44" fontId="0" fillId="0" borderId="15" xfId="1" applyFont="1" applyFill="1" applyBorder="1" applyProtection="1">
      <protection locked="0"/>
    </xf>
    <xf numFmtId="44" fontId="0" fillId="0" borderId="6" xfId="1" applyFont="1" applyFill="1" applyBorder="1" applyProtection="1">
      <protection locked="0"/>
    </xf>
    <xf numFmtId="44" fontId="0" fillId="0" borderId="16" xfId="1" applyFont="1" applyBorder="1" applyProtection="1">
      <protection locked="0"/>
    </xf>
    <xf numFmtId="0" fontId="0" fillId="0" borderId="14" xfId="0" applyBorder="1"/>
    <xf numFmtId="0" fontId="5" fillId="0" borderId="14" xfId="0" applyFont="1" applyBorder="1"/>
    <xf numFmtId="44" fontId="5" fillId="0" borderId="6" xfId="1" applyFont="1" applyFill="1" applyBorder="1" applyProtection="1">
      <protection locked="0"/>
    </xf>
    <xf numFmtId="0" fontId="0" fillId="0" borderId="6" xfId="0" applyBorder="1" applyProtection="1">
      <protection locked="0"/>
    </xf>
    <xf numFmtId="49" fontId="0" fillId="0" borderId="6" xfId="0" applyNumberFormat="1" applyBorder="1" applyProtection="1">
      <protection locked="0"/>
    </xf>
    <xf numFmtId="0" fontId="0" fillId="0" borderId="14" xfId="0" applyBorder="1" applyProtection="1">
      <protection locked="0"/>
    </xf>
    <xf numFmtId="0" fontId="0" fillId="0" borderId="17" xfId="0" applyBorder="1"/>
    <xf numFmtId="0" fontId="2" fillId="4" borderId="14" xfId="0" applyFont="1" applyFill="1" applyBorder="1"/>
    <xf numFmtId="44" fontId="0" fillId="0" borderId="15" xfId="0" applyNumberFormat="1" applyBorder="1"/>
    <xf numFmtId="44" fontId="0" fillId="0" borderId="6" xfId="0" applyNumberFormat="1" applyBorder="1"/>
    <xf numFmtId="44" fontId="0" fillId="0" borderId="16" xfId="0" applyNumberFormat="1" applyBorder="1"/>
    <xf numFmtId="0" fontId="0" fillId="5" borderId="6" xfId="0" applyFill="1" applyBorder="1"/>
    <xf numFmtId="49" fontId="0" fillId="5" borderId="6" xfId="0" applyNumberFormat="1" applyFill="1" applyBorder="1"/>
    <xf numFmtId="0" fontId="0" fillId="5" borderId="14" xfId="0" applyFill="1" applyBorder="1"/>
    <xf numFmtId="0" fontId="2" fillId="5" borderId="15" xfId="0" applyFont="1" applyFill="1" applyBorder="1" applyAlignment="1">
      <alignment wrapText="1"/>
    </xf>
    <xf numFmtId="0" fontId="2" fillId="5" borderId="6" xfId="0" applyFont="1" applyFill="1" applyBorder="1" applyAlignment="1">
      <alignment wrapText="1"/>
    </xf>
    <xf numFmtId="0" fontId="2" fillId="5" borderId="16" xfId="0" applyFont="1" applyFill="1" applyBorder="1" applyAlignment="1">
      <alignment wrapText="1"/>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9" xfId="0" applyFont="1" applyBorder="1" applyAlignment="1">
      <alignment horizontal="left" wrapText="1"/>
    </xf>
    <xf numFmtId="0" fontId="3" fillId="0" borderId="6" xfId="0" applyFont="1" applyBorder="1" applyAlignment="1">
      <alignment horizontal="center" wrapText="1"/>
    </xf>
    <xf numFmtId="0" fontId="4" fillId="2" borderId="11" xfId="0" applyFont="1" applyFill="1" applyBorder="1" applyAlignment="1">
      <alignment horizontal="center" wrapText="1"/>
    </xf>
    <xf numFmtId="0" fontId="4" fillId="2" borderId="12" xfId="0" applyFont="1" applyFill="1" applyBorder="1" applyAlignment="1">
      <alignment horizontal="center" wrapText="1"/>
    </xf>
    <xf numFmtId="0" fontId="4" fillId="2" borderId="13" xfId="0" applyFont="1" applyFill="1" applyBorder="1" applyAlignment="1">
      <alignment horizontal="center" wrapText="1"/>
    </xf>
    <xf numFmtId="0" fontId="4" fillId="3" borderId="11" xfId="0" applyFont="1" applyFill="1" applyBorder="1" applyAlignment="1">
      <alignment horizontal="center" wrapText="1"/>
    </xf>
    <xf numFmtId="0" fontId="4" fillId="3" borderId="12" xfId="0" applyFont="1" applyFill="1" applyBorder="1" applyAlignment="1">
      <alignment horizontal="center" wrapText="1"/>
    </xf>
    <xf numFmtId="0" fontId="4" fillId="3" borderId="13" xfId="0" applyFont="1" applyFill="1" applyBorder="1" applyAlignment="1">
      <alignment horizontal="center" wrapText="1"/>
    </xf>
  </cellXfs>
  <cellStyles count="2">
    <cellStyle name="Currency" xfId="1" builtinId="4"/>
    <cellStyle name="Normal" xfId="0" builtinId="0"/>
  </cellStyles>
  <dxfs count="0"/>
  <tableStyles count="1" defaultTableStyle="TableStyleMedium2" defaultPivotStyle="PivotStyleLight16">
    <tableStyle name="Invisible" pivot="0" table="0" count="0" xr9:uid="{C327D180-B687-4C0E-A6E5-DEA769C4274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53BB6-2378-419C-AE91-26A1C7566B9C}">
  <sheetPr>
    <tabColor rgb="FF0000FF"/>
  </sheetPr>
  <dimension ref="B1:L53"/>
  <sheetViews>
    <sheetView tabSelected="1" workbookViewId="0">
      <pane ySplit="10" topLeftCell="A11" activePane="bottomLeft" state="frozen"/>
      <selection pane="bottomLeft" activeCell="F40" sqref="F40"/>
    </sheetView>
  </sheetViews>
  <sheetFormatPr defaultRowHeight="14.4" x14ac:dyDescent="0.3"/>
  <cols>
    <col min="1" max="1" width="4.109375" customWidth="1"/>
    <col min="2" max="2" width="15.44140625" bestFit="1" customWidth="1"/>
    <col min="3" max="3" width="29.5546875" style="1" bestFit="1" customWidth="1"/>
    <col min="4" max="4" width="65.33203125" bestFit="1" customWidth="1"/>
    <col min="5" max="5" width="23.44140625" customWidth="1"/>
    <col min="6" max="6" width="17.5546875" bestFit="1" customWidth="1"/>
    <col min="7" max="7" width="27.33203125" customWidth="1"/>
    <col min="8" max="8" width="25.5546875" customWidth="1"/>
    <col min="9" max="10" width="23.33203125" customWidth="1"/>
    <col min="11" max="12" width="21" customWidth="1"/>
  </cols>
  <sheetData>
    <row r="1" spans="2:12" ht="5.25" customHeight="1" thickBot="1" x14ac:dyDescent="0.35"/>
    <row r="2" spans="2:12" ht="19.95" customHeight="1" thickBot="1" x14ac:dyDescent="0.35">
      <c r="B2" s="2" t="s">
        <v>0</v>
      </c>
      <c r="C2" s="3" t="s">
        <v>1</v>
      </c>
    </row>
    <row r="3" spans="2:12" ht="15" thickBot="1" x14ac:dyDescent="0.35">
      <c r="B3" s="4" t="s">
        <v>2</v>
      </c>
      <c r="C3" s="3" t="s">
        <v>3</v>
      </c>
    </row>
    <row r="4" spans="2:12" ht="29.4" thickBot="1" x14ac:dyDescent="0.35">
      <c r="B4" s="5" t="s">
        <v>4</v>
      </c>
      <c r="C4" s="6" t="s">
        <v>5</v>
      </c>
    </row>
    <row r="6" spans="2:12" ht="15" customHeight="1" x14ac:dyDescent="0.3">
      <c r="B6" s="34" t="s">
        <v>6</v>
      </c>
      <c r="C6" s="35"/>
      <c r="D6" s="35"/>
      <c r="E6" s="36"/>
      <c r="F6" s="7"/>
      <c r="G6" s="40" t="s">
        <v>7</v>
      </c>
      <c r="H6" s="40"/>
      <c r="I6" s="40"/>
      <c r="J6" s="40"/>
    </row>
    <row r="7" spans="2:12" x14ac:dyDescent="0.3">
      <c r="B7" s="37"/>
      <c r="C7" s="38"/>
      <c r="D7" s="38"/>
      <c r="E7" s="39"/>
      <c r="F7" s="7"/>
      <c r="G7" s="40"/>
      <c r="H7" s="40"/>
      <c r="I7" s="40"/>
      <c r="J7" s="40"/>
    </row>
    <row r="8" spans="2:12" ht="15" thickBot="1" x14ac:dyDescent="0.35">
      <c r="B8" s="8"/>
      <c r="C8" s="8"/>
      <c r="D8" s="8"/>
      <c r="E8" s="8"/>
      <c r="F8" s="7"/>
      <c r="G8" s="7"/>
      <c r="H8" s="7"/>
    </row>
    <row r="9" spans="2:12" ht="19.95" customHeight="1" thickTop="1" x14ac:dyDescent="0.35">
      <c r="B9" s="9"/>
      <c r="C9" s="10"/>
      <c r="D9" s="11"/>
      <c r="E9" s="41" t="s">
        <v>8</v>
      </c>
      <c r="F9" s="42"/>
      <c r="G9" s="42"/>
      <c r="H9" s="43"/>
      <c r="I9" s="44" t="s">
        <v>9</v>
      </c>
      <c r="J9" s="45"/>
      <c r="K9" s="45"/>
      <c r="L9" s="46"/>
    </row>
    <row r="10" spans="2:12" ht="72" x14ac:dyDescent="0.3">
      <c r="B10" s="28" t="s">
        <v>10</v>
      </c>
      <c r="C10" s="29" t="s">
        <v>11</v>
      </c>
      <c r="D10" s="30" t="s">
        <v>12</v>
      </c>
      <c r="E10" s="31" t="s">
        <v>13</v>
      </c>
      <c r="F10" s="32" t="s">
        <v>14</v>
      </c>
      <c r="G10" s="32" t="s">
        <v>15</v>
      </c>
      <c r="H10" s="33" t="s">
        <v>16</v>
      </c>
      <c r="I10" s="31" t="s">
        <v>17</v>
      </c>
      <c r="J10" s="32" t="s">
        <v>18</v>
      </c>
      <c r="K10" s="32" t="s">
        <v>19</v>
      </c>
      <c r="L10" s="33" t="s">
        <v>20</v>
      </c>
    </row>
    <row r="11" spans="2:12" x14ac:dyDescent="0.3">
      <c r="B11" s="12">
        <v>7</v>
      </c>
      <c r="C11" s="13" t="s">
        <v>21</v>
      </c>
      <c r="D11" s="17" t="s">
        <v>22</v>
      </c>
      <c r="E11" s="14"/>
      <c r="F11" s="15"/>
      <c r="G11" s="15"/>
      <c r="H11" s="16"/>
      <c r="I11" s="14">
        <v>161.71</v>
      </c>
      <c r="J11" s="15"/>
      <c r="K11" s="15">
        <f>3.6</f>
        <v>3.6</v>
      </c>
      <c r="L11" s="16"/>
    </row>
    <row r="12" spans="2:12" x14ac:dyDescent="0.3">
      <c r="B12" s="12">
        <v>7</v>
      </c>
      <c r="C12" s="13" t="s">
        <v>23</v>
      </c>
      <c r="D12" s="17" t="s">
        <v>24</v>
      </c>
      <c r="E12" s="14"/>
      <c r="F12" s="15">
        <v>200.88</v>
      </c>
      <c r="G12" s="15"/>
      <c r="H12" s="16"/>
      <c r="I12" s="14">
        <v>2273.71</v>
      </c>
      <c r="J12" s="15">
        <v>2273.71</v>
      </c>
      <c r="K12" s="15"/>
      <c r="L12" s="16"/>
    </row>
    <row r="13" spans="2:12" x14ac:dyDescent="0.3">
      <c r="B13" s="12">
        <v>7</v>
      </c>
      <c r="C13" s="13" t="s">
        <v>25</v>
      </c>
      <c r="D13" s="17" t="s">
        <v>26</v>
      </c>
      <c r="E13" s="14"/>
      <c r="F13" s="15"/>
      <c r="G13" s="15"/>
      <c r="H13" s="16"/>
      <c r="I13" s="14">
        <v>30.72</v>
      </c>
      <c r="J13" s="15"/>
      <c r="K13" s="15">
        <f>2+4+6</f>
        <v>12</v>
      </c>
      <c r="L13" s="16"/>
    </row>
    <row r="14" spans="2:12" x14ac:dyDescent="0.3">
      <c r="B14" s="12">
        <v>7</v>
      </c>
      <c r="C14" s="13" t="s">
        <v>27</v>
      </c>
      <c r="D14" s="17" t="s">
        <v>28</v>
      </c>
      <c r="E14" s="14"/>
      <c r="F14" s="15"/>
      <c r="G14" s="15"/>
      <c r="H14" s="16"/>
      <c r="I14" s="14">
        <v>523.09</v>
      </c>
      <c r="J14" s="15">
        <v>523.09</v>
      </c>
      <c r="K14" s="15">
        <f>2+1</f>
        <v>3</v>
      </c>
      <c r="L14" s="16">
        <f>1+2</f>
        <v>3</v>
      </c>
    </row>
    <row r="15" spans="2:12" x14ac:dyDescent="0.3">
      <c r="B15" s="12">
        <v>7</v>
      </c>
      <c r="C15" s="13" t="s">
        <v>29</v>
      </c>
      <c r="D15" s="17" t="s">
        <v>30</v>
      </c>
      <c r="E15" s="14">
        <v>1381.38</v>
      </c>
      <c r="F15" s="15"/>
      <c r="G15" s="15"/>
      <c r="H15" s="16"/>
      <c r="I15" s="14">
        <v>16746.48</v>
      </c>
      <c r="J15" s="15">
        <v>14647.15</v>
      </c>
      <c r="K15" s="15"/>
      <c r="L15" s="16"/>
    </row>
    <row r="16" spans="2:12" x14ac:dyDescent="0.3">
      <c r="B16" s="12">
        <v>7</v>
      </c>
      <c r="C16" s="13" t="s">
        <v>31</v>
      </c>
      <c r="D16" s="17" t="s">
        <v>32</v>
      </c>
      <c r="E16" s="14"/>
      <c r="F16" s="15"/>
      <c r="G16" s="15"/>
      <c r="H16" s="16"/>
      <c r="I16" s="14">
        <v>0</v>
      </c>
      <c r="J16" s="15">
        <v>0</v>
      </c>
      <c r="K16" s="15"/>
      <c r="L16" s="16"/>
    </row>
    <row r="17" spans="2:12" x14ac:dyDescent="0.3">
      <c r="B17" s="12">
        <v>7</v>
      </c>
      <c r="C17" s="13" t="s">
        <v>33</v>
      </c>
      <c r="D17" s="17" t="s">
        <v>34</v>
      </c>
      <c r="E17" s="14">
        <v>126</v>
      </c>
      <c r="F17" s="15"/>
      <c r="G17" s="15"/>
      <c r="H17" s="16"/>
      <c r="I17" s="14">
        <v>6613.6</v>
      </c>
      <c r="J17" s="15">
        <v>7277.2</v>
      </c>
      <c r="K17" s="15"/>
      <c r="L17" s="16"/>
    </row>
    <row r="18" spans="2:12" x14ac:dyDescent="0.3">
      <c r="B18" s="12">
        <v>7</v>
      </c>
      <c r="C18" s="13" t="s">
        <v>35</v>
      </c>
      <c r="D18" s="17" t="s">
        <v>36</v>
      </c>
      <c r="E18" s="14"/>
      <c r="F18" s="15"/>
      <c r="G18" s="15"/>
      <c r="H18" s="16"/>
      <c r="I18" s="14">
        <v>288.51</v>
      </c>
      <c r="J18" s="15">
        <v>288.51</v>
      </c>
      <c r="K18" s="15"/>
      <c r="L18" s="16"/>
    </row>
    <row r="19" spans="2:12" x14ac:dyDescent="0.3">
      <c r="B19" s="12">
        <v>7</v>
      </c>
      <c r="C19" s="13" t="s">
        <v>37</v>
      </c>
      <c r="D19" s="17" t="s">
        <v>38</v>
      </c>
      <c r="E19" s="14"/>
      <c r="F19" s="15"/>
      <c r="G19" s="15"/>
      <c r="H19" s="16"/>
      <c r="I19" s="14">
        <v>0</v>
      </c>
      <c r="J19" s="15">
        <v>0</v>
      </c>
      <c r="K19" s="15"/>
      <c r="L19" s="16"/>
    </row>
    <row r="20" spans="2:12" x14ac:dyDescent="0.3">
      <c r="B20" s="12">
        <v>7</v>
      </c>
      <c r="C20" s="13" t="s">
        <v>39</v>
      </c>
      <c r="D20" s="17" t="s">
        <v>40</v>
      </c>
      <c r="E20" s="14"/>
      <c r="F20" s="15"/>
      <c r="G20" s="15"/>
      <c r="H20" s="16"/>
      <c r="I20" s="14">
        <v>784.69</v>
      </c>
      <c r="J20" s="15">
        <v>297.76</v>
      </c>
      <c r="K20" s="15">
        <f>24.8+11.4+35.4+42.8+20+20+30</f>
        <v>184.39999999999998</v>
      </c>
      <c r="L20" s="16">
        <f>20+35.4+30</f>
        <v>85.4</v>
      </c>
    </row>
    <row r="21" spans="2:12" x14ac:dyDescent="0.3">
      <c r="B21" s="12">
        <v>7</v>
      </c>
      <c r="C21" s="13" t="s">
        <v>41</v>
      </c>
      <c r="D21" s="17" t="s">
        <v>42</v>
      </c>
      <c r="E21" s="14">
        <v>59.7</v>
      </c>
      <c r="F21" s="15"/>
      <c r="G21" s="15"/>
      <c r="H21" s="16"/>
      <c r="I21" s="14">
        <v>552.48</v>
      </c>
      <c r="J21" s="15">
        <v>612.17999999999995</v>
      </c>
      <c r="K21" s="15">
        <f>14+15.3</f>
        <v>29.3</v>
      </c>
      <c r="L21" s="16">
        <f>15.3+14</f>
        <v>29.3</v>
      </c>
    </row>
    <row r="22" spans="2:12" x14ac:dyDescent="0.3">
      <c r="B22" s="12">
        <v>7</v>
      </c>
      <c r="C22" s="13" t="s">
        <v>43</v>
      </c>
      <c r="D22" s="17" t="s">
        <v>44</v>
      </c>
      <c r="E22" s="14"/>
      <c r="F22" s="15">
        <v>59.7</v>
      </c>
      <c r="G22" s="15">
        <f>14</f>
        <v>14</v>
      </c>
      <c r="H22" s="16">
        <v>14</v>
      </c>
      <c r="I22" s="14">
        <v>686.26</v>
      </c>
      <c r="J22" s="15">
        <v>645.30999999999995</v>
      </c>
      <c r="K22" s="15">
        <f>29.8+25.6</f>
        <v>55.400000000000006</v>
      </c>
      <c r="L22" s="16">
        <f>29.8+25.6</f>
        <v>55.400000000000006</v>
      </c>
    </row>
    <row r="23" spans="2:12" x14ac:dyDescent="0.3">
      <c r="B23" s="12">
        <v>7</v>
      </c>
      <c r="C23" s="13" t="s">
        <v>45</v>
      </c>
      <c r="D23" s="18" t="s">
        <v>46</v>
      </c>
      <c r="E23" s="14"/>
      <c r="F23" s="15"/>
      <c r="G23" s="15"/>
      <c r="H23" s="16"/>
      <c r="I23" s="14">
        <v>75622.259999999995</v>
      </c>
      <c r="J23" s="15">
        <v>52354.73</v>
      </c>
      <c r="K23" s="15">
        <f>119+1753.6+2411.6</f>
        <v>4284.2</v>
      </c>
      <c r="L23" s="16">
        <v>2411.6</v>
      </c>
    </row>
    <row r="24" spans="2:12" x14ac:dyDescent="0.3">
      <c r="B24" s="12">
        <v>7</v>
      </c>
      <c r="C24" s="13" t="s">
        <v>47</v>
      </c>
      <c r="D24" s="17" t="s">
        <v>48</v>
      </c>
      <c r="E24" s="14"/>
      <c r="F24" s="15"/>
      <c r="G24" s="15">
        <f>90</f>
        <v>90</v>
      </c>
      <c r="H24" s="16">
        <v>90</v>
      </c>
      <c r="I24" s="14">
        <v>138.6</v>
      </c>
      <c r="J24" s="15">
        <v>138.6</v>
      </c>
      <c r="K24" s="15">
        <f>180+180+180</f>
        <v>540</v>
      </c>
      <c r="L24" s="16">
        <f>180</f>
        <v>180</v>
      </c>
    </row>
    <row r="25" spans="2:12" x14ac:dyDescent="0.3">
      <c r="B25" s="12">
        <v>7</v>
      </c>
      <c r="C25" s="13" t="s">
        <v>49</v>
      </c>
      <c r="D25" s="17" t="s">
        <v>50</v>
      </c>
      <c r="E25" s="14">
        <v>40.96</v>
      </c>
      <c r="F25" s="15"/>
      <c r="G25" s="15"/>
      <c r="H25" s="16"/>
      <c r="I25" s="14">
        <v>1226.5899999999999</v>
      </c>
      <c r="J25" s="15">
        <v>0</v>
      </c>
      <c r="K25" s="15">
        <f>14.6+4.75+8.75+9.7</f>
        <v>37.799999999999997</v>
      </c>
      <c r="L25" s="16"/>
    </row>
    <row r="26" spans="2:12" x14ac:dyDescent="0.3">
      <c r="B26" s="12">
        <v>7</v>
      </c>
      <c r="C26" s="13" t="s">
        <v>51</v>
      </c>
      <c r="D26" s="17" t="s">
        <v>52</v>
      </c>
      <c r="E26" s="14"/>
      <c r="F26" s="15">
        <v>61.82</v>
      </c>
      <c r="G26" s="15"/>
      <c r="H26" s="16"/>
      <c r="I26" s="14">
        <v>1582.91</v>
      </c>
      <c r="J26" s="15">
        <v>1582.91</v>
      </c>
      <c r="K26" s="15"/>
      <c r="L26" s="16"/>
    </row>
    <row r="27" spans="2:12" x14ac:dyDescent="0.3">
      <c r="B27" s="12">
        <v>7</v>
      </c>
      <c r="C27" s="13" t="s">
        <v>53</v>
      </c>
      <c r="D27" s="17" t="s">
        <v>54</v>
      </c>
      <c r="E27" s="14">
        <v>93.76</v>
      </c>
      <c r="F27" s="15"/>
      <c r="G27" s="15"/>
      <c r="H27" s="16"/>
      <c r="I27" s="14">
        <v>859.33</v>
      </c>
      <c r="J27" s="19">
        <v>953.09</v>
      </c>
      <c r="K27" s="15"/>
      <c r="L27" s="16"/>
    </row>
    <row r="28" spans="2:12" x14ac:dyDescent="0.3">
      <c r="B28" s="12">
        <v>7</v>
      </c>
      <c r="C28" s="13" t="s">
        <v>55</v>
      </c>
      <c r="D28" s="17" t="s">
        <v>56</v>
      </c>
      <c r="E28" s="14"/>
      <c r="F28" s="15"/>
      <c r="G28" s="15"/>
      <c r="H28" s="16"/>
      <c r="I28" s="14">
        <v>282.70999999999998</v>
      </c>
      <c r="J28" s="15">
        <v>282.70999999999998</v>
      </c>
      <c r="K28" s="15">
        <f>0.9+0.9+0.9</f>
        <v>2.7</v>
      </c>
      <c r="L28" s="16">
        <f>0.9+1.8</f>
        <v>2.7</v>
      </c>
    </row>
    <row r="29" spans="2:12" x14ac:dyDescent="0.3">
      <c r="B29" s="12">
        <v>7</v>
      </c>
      <c r="C29" s="13" t="s">
        <v>57</v>
      </c>
      <c r="D29" s="17" t="s">
        <v>58</v>
      </c>
      <c r="E29" s="14"/>
      <c r="F29" s="15"/>
      <c r="G29" s="15">
        <f>1085.8</f>
        <v>1085.8</v>
      </c>
      <c r="H29" s="16"/>
      <c r="I29" s="14">
        <v>3565.77</v>
      </c>
      <c r="J29" s="15">
        <v>3565.77</v>
      </c>
      <c r="K29" s="15">
        <f>1136.65+1136.65+214.4+155.5+52+47.5</f>
        <v>2742.7000000000003</v>
      </c>
      <c r="L29" s="16">
        <f>47.5</f>
        <v>47.5</v>
      </c>
    </row>
    <row r="30" spans="2:12" x14ac:dyDescent="0.3">
      <c r="B30" s="12">
        <v>7</v>
      </c>
      <c r="C30" s="13" t="s">
        <v>59</v>
      </c>
      <c r="D30" s="17" t="s">
        <v>60</v>
      </c>
      <c r="E30" s="14"/>
      <c r="F30" s="15"/>
      <c r="G30" s="15"/>
      <c r="H30" s="16"/>
      <c r="I30" s="14">
        <v>0</v>
      </c>
      <c r="J30" s="15">
        <v>0</v>
      </c>
      <c r="K30" s="15"/>
      <c r="L30" s="16"/>
    </row>
    <row r="31" spans="2:12" x14ac:dyDescent="0.3">
      <c r="B31" s="12">
        <v>7</v>
      </c>
      <c r="C31" s="13" t="s">
        <v>61</v>
      </c>
      <c r="D31" s="17" t="s">
        <v>62</v>
      </c>
      <c r="E31" s="14">
        <v>133.72</v>
      </c>
      <c r="F31" s="15"/>
      <c r="G31" s="15">
        <f>7.2</f>
        <v>7.2</v>
      </c>
      <c r="H31" s="16">
        <v>7.2</v>
      </c>
      <c r="I31" s="14">
        <v>741.93</v>
      </c>
      <c r="J31" s="15">
        <v>875.65</v>
      </c>
      <c r="K31" s="15">
        <f>28.2+44.4+41.4+45.6+69.3</f>
        <v>228.89999999999998</v>
      </c>
      <c r="L31" s="16">
        <f>45.6+28.2+41.4+69.3</f>
        <v>184.5</v>
      </c>
    </row>
    <row r="32" spans="2:12" x14ac:dyDescent="0.3">
      <c r="B32" s="12">
        <v>7</v>
      </c>
      <c r="C32" s="13" t="s">
        <v>63</v>
      </c>
      <c r="D32" s="17" t="s">
        <v>64</v>
      </c>
      <c r="E32" s="14"/>
      <c r="F32" s="15"/>
      <c r="H32" s="16"/>
      <c r="I32" s="14">
        <v>40.96</v>
      </c>
      <c r="J32" s="15">
        <v>0</v>
      </c>
      <c r="K32" s="15">
        <f>7.2+7.2+7.2+7.2+7.2+7.2</f>
        <v>43.2</v>
      </c>
      <c r="L32" s="16"/>
    </row>
    <row r="33" spans="2:12" x14ac:dyDescent="0.3">
      <c r="B33" s="12">
        <v>7</v>
      </c>
      <c r="C33" s="13" t="s">
        <v>65</v>
      </c>
      <c r="D33" s="17" t="s">
        <v>66</v>
      </c>
      <c r="E33" s="14">
        <v>45.78</v>
      </c>
      <c r="F33" s="15"/>
      <c r="G33" s="15">
        <v>7</v>
      </c>
      <c r="H33" s="16"/>
      <c r="I33" s="14">
        <v>780.77</v>
      </c>
      <c r="J33" s="15">
        <v>826.55</v>
      </c>
      <c r="K33" s="15">
        <f>3.6+5.8</f>
        <v>9.4</v>
      </c>
      <c r="L33" s="16">
        <f>5.8</f>
        <v>5.8</v>
      </c>
    </row>
    <row r="34" spans="2:12" x14ac:dyDescent="0.3">
      <c r="B34" s="12">
        <v>7</v>
      </c>
      <c r="C34" s="13" t="s">
        <v>67</v>
      </c>
      <c r="D34" s="17" t="s">
        <v>68</v>
      </c>
      <c r="E34" s="14"/>
      <c r="F34" s="15"/>
      <c r="G34" s="15"/>
      <c r="H34" s="16"/>
      <c r="I34" s="14">
        <v>1015.5</v>
      </c>
      <c r="J34" s="15">
        <v>1015.5</v>
      </c>
      <c r="K34" s="15">
        <f>16</f>
        <v>16</v>
      </c>
      <c r="L34" s="16">
        <f>16</f>
        <v>16</v>
      </c>
    </row>
    <row r="35" spans="2:12" x14ac:dyDescent="0.3">
      <c r="B35" s="12">
        <v>7</v>
      </c>
      <c r="C35" s="13" t="s">
        <v>69</v>
      </c>
      <c r="D35" s="17" t="s">
        <v>70</v>
      </c>
      <c r="E35" s="14">
        <v>48.92</v>
      </c>
      <c r="F35" s="15"/>
      <c r="G35" s="15"/>
      <c r="H35" s="16"/>
      <c r="I35" s="14">
        <v>631.47</v>
      </c>
      <c r="J35" s="15">
        <v>720.21</v>
      </c>
      <c r="K35" s="15"/>
      <c r="L35" s="16"/>
    </row>
    <row r="36" spans="2:12" x14ac:dyDescent="0.3">
      <c r="B36" s="12">
        <v>7</v>
      </c>
      <c r="C36" s="13" t="s">
        <v>71</v>
      </c>
      <c r="D36" s="17" t="s">
        <v>72</v>
      </c>
      <c r="E36" s="14">
        <v>920</v>
      </c>
      <c r="F36" s="15">
        <f>920+159</f>
        <v>1079</v>
      </c>
      <c r="G36" s="15"/>
      <c r="H36" s="16"/>
      <c r="I36" s="14">
        <v>1765.1</v>
      </c>
      <c r="J36" s="15">
        <v>2685.1</v>
      </c>
      <c r="K36" s="15"/>
      <c r="L36" s="16"/>
    </row>
    <row r="37" spans="2:12" x14ac:dyDescent="0.3">
      <c r="B37" s="12">
        <v>7</v>
      </c>
      <c r="C37" s="13" t="s">
        <v>73</v>
      </c>
      <c r="D37" s="17" t="s">
        <v>74</v>
      </c>
      <c r="E37" s="14">
        <v>59.7</v>
      </c>
      <c r="F37" s="15">
        <v>59.7</v>
      </c>
      <c r="G37" s="15"/>
      <c r="H37" s="16"/>
      <c r="I37" s="14">
        <v>2306.41</v>
      </c>
      <c r="J37" s="15">
        <v>2343.35</v>
      </c>
      <c r="K37" s="15">
        <f>27</f>
        <v>27</v>
      </c>
      <c r="L37" s="16">
        <f>27</f>
        <v>27</v>
      </c>
    </row>
    <row r="38" spans="2:12" x14ac:dyDescent="0.3">
      <c r="B38" s="12">
        <v>7</v>
      </c>
      <c r="C38" s="13" t="s">
        <v>75</v>
      </c>
      <c r="D38" s="17" t="s">
        <v>76</v>
      </c>
      <c r="E38" s="14">
        <v>133</v>
      </c>
      <c r="F38" s="15">
        <v>133</v>
      </c>
      <c r="G38" s="15"/>
      <c r="H38" s="16"/>
      <c r="I38" s="14">
        <v>0</v>
      </c>
      <c r="J38" s="15">
        <v>0</v>
      </c>
      <c r="K38" s="15"/>
      <c r="L38" s="16"/>
    </row>
    <row r="39" spans="2:12" x14ac:dyDescent="0.3">
      <c r="B39" s="12">
        <v>7</v>
      </c>
      <c r="C39" s="13" t="s">
        <v>77</v>
      </c>
      <c r="D39" s="17" t="s">
        <v>78</v>
      </c>
      <c r="E39" s="14">
        <v>40.96</v>
      </c>
      <c r="F39" s="15">
        <v>40.96</v>
      </c>
      <c r="G39" s="15"/>
      <c r="H39" s="16"/>
      <c r="I39" s="14">
        <v>480.63</v>
      </c>
      <c r="J39" s="15">
        <v>521.59</v>
      </c>
      <c r="K39" s="15">
        <f>1.8</f>
        <v>1.8</v>
      </c>
      <c r="L39" s="16"/>
    </row>
    <row r="40" spans="2:12" x14ac:dyDescent="0.3">
      <c r="B40" s="12">
        <v>7</v>
      </c>
      <c r="C40" s="13" t="s">
        <v>79</v>
      </c>
      <c r="D40" s="18" t="s">
        <v>80</v>
      </c>
      <c r="E40" s="14"/>
      <c r="F40" s="15"/>
      <c r="G40" s="15"/>
      <c r="H40" s="16"/>
      <c r="I40" s="14">
        <v>16439.53</v>
      </c>
      <c r="J40" s="15">
        <v>10861.38</v>
      </c>
      <c r="K40" s="15"/>
      <c r="L40" s="16"/>
    </row>
    <row r="41" spans="2:12" x14ac:dyDescent="0.3">
      <c r="B41" s="12">
        <v>7</v>
      </c>
      <c r="C41" s="13" t="s">
        <v>81</v>
      </c>
      <c r="D41" s="17" t="s">
        <v>82</v>
      </c>
      <c r="E41" s="14">
        <v>429.02</v>
      </c>
      <c r="F41" s="15"/>
      <c r="G41" s="15"/>
      <c r="H41" s="16"/>
      <c r="I41" s="14">
        <v>1650.95</v>
      </c>
      <c r="J41" s="15">
        <v>2040.12</v>
      </c>
      <c r="K41" s="15">
        <f>4+20</f>
        <v>24</v>
      </c>
      <c r="L41" s="16">
        <v>24</v>
      </c>
    </row>
    <row r="42" spans="2:12" x14ac:dyDescent="0.3">
      <c r="B42" s="12">
        <v>7</v>
      </c>
      <c r="C42" s="13" t="s">
        <v>83</v>
      </c>
      <c r="D42" s="17" t="s">
        <v>84</v>
      </c>
      <c r="E42" s="14">
        <v>2.8</v>
      </c>
      <c r="F42" s="15">
        <v>2.8</v>
      </c>
      <c r="G42" s="15"/>
      <c r="H42" s="16"/>
      <c r="I42" s="14">
        <v>159.6</v>
      </c>
      <c r="J42" s="15">
        <v>162.4</v>
      </c>
      <c r="K42" s="15"/>
      <c r="L42" s="16"/>
    </row>
    <row r="43" spans="2:12" x14ac:dyDescent="0.3">
      <c r="B43" s="12">
        <v>7</v>
      </c>
      <c r="C43" s="13" t="s">
        <v>85</v>
      </c>
      <c r="D43" s="17" t="s">
        <v>86</v>
      </c>
      <c r="E43" s="14">
        <v>7</v>
      </c>
      <c r="F43" s="15">
        <v>7</v>
      </c>
      <c r="G43" s="15">
        <f>1</f>
        <v>1</v>
      </c>
      <c r="H43" s="16"/>
      <c r="I43" s="14">
        <v>48.58</v>
      </c>
      <c r="J43" s="15">
        <v>0</v>
      </c>
      <c r="K43" s="15">
        <f>1+1+1</f>
        <v>3</v>
      </c>
      <c r="L43" s="16"/>
    </row>
    <row r="44" spans="2:12" x14ac:dyDescent="0.3">
      <c r="B44" s="12">
        <v>7</v>
      </c>
      <c r="C44" s="13" t="s">
        <v>87</v>
      </c>
      <c r="D44" s="17" t="s">
        <v>88</v>
      </c>
      <c r="E44" s="14"/>
      <c r="F44" s="15"/>
      <c r="G44" s="15"/>
      <c r="H44" s="16"/>
      <c r="I44" s="14">
        <v>1937.4</v>
      </c>
      <c r="J44" s="15">
        <v>0</v>
      </c>
      <c r="K44" s="15">
        <f>39.3+39.3+176.6+122.9+34+34+75</f>
        <v>521.1</v>
      </c>
      <c r="L44" s="16">
        <f>34</f>
        <v>34</v>
      </c>
    </row>
    <row r="45" spans="2:12" x14ac:dyDescent="0.3">
      <c r="B45" s="12">
        <v>7</v>
      </c>
      <c r="C45" s="13" t="s">
        <v>89</v>
      </c>
      <c r="D45" s="17" t="s">
        <v>90</v>
      </c>
      <c r="E45" s="14">
        <v>3788</v>
      </c>
      <c r="F45" s="15">
        <f>350</f>
        <v>350</v>
      </c>
      <c r="G45" s="15"/>
      <c r="H45" s="16"/>
      <c r="I45" s="14">
        <v>16942.36</v>
      </c>
      <c r="J45" s="15">
        <v>14722.84</v>
      </c>
      <c r="K45" s="15">
        <f>15.3</f>
        <v>15.3</v>
      </c>
      <c r="L45" s="16">
        <f>15.3</f>
        <v>15.3</v>
      </c>
    </row>
    <row r="46" spans="2:12" x14ac:dyDescent="0.3">
      <c r="B46" s="20"/>
      <c r="C46" s="21"/>
      <c r="D46" s="22"/>
      <c r="E46" s="14"/>
      <c r="F46" s="15"/>
      <c r="G46" s="15"/>
      <c r="H46" s="16"/>
      <c r="I46" s="14"/>
      <c r="J46" s="15"/>
      <c r="K46" s="15"/>
      <c r="L46" s="16"/>
    </row>
    <row r="47" spans="2:12" x14ac:dyDescent="0.3">
      <c r="B47" s="20"/>
      <c r="C47" s="21"/>
      <c r="D47" s="22"/>
      <c r="E47" s="14"/>
      <c r="F47" s="15"/>
      <c r="G47" s="15"/>
      <c r="H47" s="16"/>
      <c r="I47" s="14"/>
      <c r="J47" s="15"/>
      <c r="K47" s="15"/>
      <c r="L47" s="16"/>
    </row>
    <row r="48" spans="2:12" x14ac:dyDescent="0.3">
      <c r="B48" s="20"/>
      <c r="C48" s="21"/>
      <c r="D48" s="22"/>
      <c r="E48" s="14"/>
      <c r="F48" s="15"/>
      <c r="G48" s="15"/>
      <c r="H48" s="16"/>
      <c r="I48" s="14"/>
      <c r="J48" s="15"/>
      <c r="K48" s="15"/>
      <c r="L48" s="16"/>
    </row>
    <row r="49" spans="2:12" x14ac:dyDescent="0.3">
      <c r="B49" s="20"/>
      <c r="C49" s="21"/>
      <c r="D49" s="22"/>
      <c r="E49" s="14"/>
      <c r="F49" s="15"/>
      <c r="G49" s="15"/>
      <c r="H49" s="16"/>
      <c r="I49" s="14"/>
      <c r="J49" s="15"/>
      <c r="K49" s="15"/>
      <c r="L49" s="16"/>
    </row>
    <row r="50" spans="2:12" x14ac:dyDescent="0.3">
      <c r="B50" s="20"/>
      <c r="C50" s="21"/>
      <c r="D50" s="22"/>
      <c r="E50" s="14"/>
      <c r="F50" s="15"/>
      <c r="G50" s="15"/>
      <c r="H50" s="16"/>
      <c r="I50" s="14"/>
      <c r="J50" s="15"/>
      <c r="K50" s="15"/>
      <c r="L50" s="16"/>
    </row>
    <row r="51" spans="2:12" x14ac:dyDescent="0.3">
      <c r="B51" s="20"/>
      <c r="C51" s="21"/>
      <c r="D51" s="22"/>
      <c r="E51" s="14"/>
      <c r="F51" s="15"/>
      <c r="G51" s="15"/>
      <c r="H51" s="16"/>
      <c r="I51" s="14"/>
      <c r="J51" s="15"/>
      <c r="K51" s="15"/>
      <c r="L51" s="16"/>
    </row>
    <row r="52" spans="2:12" x14ac:dyDescent="0.3">
      <c r="E52" s="23"/>
      <c r="F52" s="23"/>
      <c r="G52" s="23"/>
      <c r="H52" s="23"/>
      <c r="I52" s="23"/>
      <c r="J52" s="23"/>
      <c r="K52" s="23"/>
      <c r="L52" s="23"/>
    </row>
    <row r="53" spans="2:12" x14ac:dyDescent="0.3">
      <c r="D53" s="24" t="s">
        <v>91</v>
      </c>
      <c r="E53" s="25">
        <f>SUM(E11:E51)</f>
        <v>7310.7000000000007</v>
      </c>
      <c r="F53" s="26">
        <f t="shared" ref="F53:L53" si="0">SUM(F11:F51)</f>
        <v>1994.8600000000001</v>
      </c>
      <c r="G53" s="26">
        <f t="shared" si="0"/>
        <v>1205</v>
      </c>
      <c r="H53" s="27">
        <f t="shared" si="0"/>
        <v>111.2</v>
      </c>
      <c r="I53" s="25">
        <f t="shared" si="0"/>
        <v>156880.61000000004</v>
      </c>
      <c r="J53" s="26">
        <f t="shared" si="0"/>
        <v>122217.41000000002</v>
      </c>
      <c r="K53" s="26">
        <f t="shared" si="0"/>
        <v>8784.7999999999975</v>
      </c>
      <c r="L53" s="27">
        <f t="shared" si="0"/>
        <v>3121.5</v>
      </c>
    </row>
  </sheetData>
  <sheetProtection algorithmName="SHA-512" hashValue="5RzlBeQsth8YqioMlqjkPSy9bAPQHx8nvDLrYHvu7vRwXyi4Gol6OTk55z9L0h9QLcgC9ldRGBaTTPDhKAANYg==" saltValue="Z9gX9RuoiQ8W91Gphr1l6w==" spinCount="100000" sheet="1" objects="1" scenarios="1" selectLockedCells="1" sort="0" autoFilter="0" selectUnlockedCells="1"/>
  <mergeCells count="4">
    <mergeCell ref="B6:E7"/>
    <mergeCell ref="G6:J7"/>
    <mergeCell ref="E9:H9"/>
    <mergeCell ref="I9:L9"/>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FDP Region 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Jannelly Villarreal</dc:creator>
  <cp:keywords/>
  <dc:description/>
  <cp:lastModifiedBy>Jannelly Villarreal</cp:lastModifiedBy>
  <cp:revision/>
  <dcterms:created xsi:type="dcterms:W3CDTF">2024-08-13T18:18:54Z</dcterms:created>
  <dcterms:modified xsi:type="dcterms:W3CDTF">2024-08-15T18:25:53Z</dcterms:modified>
  <cp:category/>
  <cp:contentStatus/>
</cp:coreProperties>
</file>